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0" yWindow="300" windowWidth="18495" windowHeight="1170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E57" i="1"/>
  <c r="D51"/>
  <c r="D50"/>
  <c r="F56"/>
  <c r="F55"/>
  <c r="F54"/>
  <c r="F53"/>
  <c r="F52"/>
  <c r="F50"/>
  <c r="F49"/>
  <c r="D46"/>
  <c r="G41"/>
  <c r="D32"/>
  <c r="F32" s="1"/>
  <c r="D31"/>
  <c r="F31" s="1"/>
  <c r="D30"/>
  <c r="F30" s="1"/>
  <c r="D29"/>
  <c r="F29" s="1"/>
  <c r="D35"/>
  <c r="F47"/>
  <c r="D38"/>
  <c r="F38" s="1"/>
  <c r="F35"/>
  <c r="D41"/>
  <c r="F41" s="1"/>
  <c r="D40"/>
  <c r="F40" s="1"/>
  <c r="D39"/>
  <c r="F39" s="1"/>
  <c r="D37"/>
  <c r="D36"/>
  <c r="F36" s="1"/>
  <c r="D42"/>
  <c r="F42" s="1"/>
  <c r="D28"/>
  <c r="F46"/>
  <c r="F45"/>
  <c r="D34"/>
  <c r="F34" s="1"/>
  <c r="D33"/>
  <c r="E18"/>
  <c r="O8"/>
  <c r="N5"/>
  <c r="M5"/>
  <c r="F44"/>
  <c r="F33"/>
  <c r="F27"/>
  <c r="F43"/>
  <c r="F26"/>
  <c r="F28"/>
  <c r="F25"/>
  <c r="F24"/>
  <c r="F23"/>
  <c r="F22"/>
  <c r="F21"/>
  <c r="F20"/>
  <c r="F19"/>
  <c r="F17"/>
  <c r="F16"/>
  <c r="F15"/>
  <c r="F14"/>
  <c r="F13"/>
  <c r="F12"/>
  <c r="F11"/>
  <c r="F10"/>
  <c r="F9"/>
  <c r="F8"/>
  <c r="F7"/>
  <c r="F6"/>
  <c r="F5"/>
  <c r="F4"/>
  <c r="F3"/>
  <c r="H54" l="1"/>
  <c r="F18"/>
  <c r="O5"/>
  <c r="O10" s="1"/>
  <c r="D57"/>
  <c r="F57" s="1"/>
</calcChain>
</file>

<file path=xl/sharedStrings.xml><?xml version="1.0" encoding="utf-8"?>
<sst xmlns="http://schemas.openxmlformats.org/spreadsheetml/2006/main" count="65" uniqueCount="65">
  <si>
    <t>ACHAT TERRAIN</t>
  </si>
  <si>
    <t xml:space="preserve">GEOMETRE </t>
  </si>
  <si>
    <t>DEVIS</t>
  </si>
  <si>
    <t>DATE</t>
  </si>
  <si>
    <t xml:space="preserve">AVANCE </t>
  </si>
  <si>
    <t>RESTE A PAYER</t>
  </si>
  <si>
    <t>12/062015</t>
  </si>
  <si>
    <t>FRAIS ISTMIRAR</t>
  </si>
  <si>
    <t>ABDELHADI</t>
  </si>
  <si>
    <t>INSTALLATION ELEC</t>
  </si>
  <si>
    <t>PUIT</t>
  </si>
  <si>
    <t xml:space="preserve">AQUA 6 POMPE ET BALLON </t>
  </si>
  <si>
    <t>SAMOUD COMMISSIO</t>
  </si>
  <si>
    <t>ABDESSADEK COM HERITIERS</t>
  </si>
  <si>
    <t>POURBOIRE</t>
  </si>
  <si>
    <t>ONE PEINE ET SOINS</t>
  </si>
  <si>
    <t>ONE COMPTEUR</t>
  </si>
  <si>
    <t>POTEAUX ELECTRIQUES CIMENTS FER SABLE ET MO</t>
  </si>
  <si>
    <t>ARCHITECTE</t>
  </si>
  <si>
    <t>ingenieur sb ingenierie</t>
  </si>
  <si>
    <t>installation pompe puit</t>
  </si>
  <si>
    <t>pourboir one</t>
  </si>
  <si>
    <t xml:space="preserve">geometre </t>
  </si>
  <si>
    <t>geometre implantation</t>
  </si>
  <si>
    <t>geometre limite terrain</t>
  </si>
  <si>
    <t>depot plan tahiri</t>
  </si>
  <si>
    <t>labo</t>
  </si>
  <si>
    <t>MUR CLOTURE</t>
  </si>
  <si>
    <t>caillasse</t>
  </si>
  <si>
    <t>ciment</t>
  </si>
  <si>
    <t>PX/M²</t>
  </si>
  <si>
    <t>M²</t>
  </si>
  <si>
    <t>FOUILLE ET CIMENT</t>
  </si>
  <si>
    <t>plomberie</t>
  </si>
  <si>
    <t>CHAUX</t>
  </si>
  <si>
    <t>BOUR INVEST 1ER ACCPT SALVATORE</t>
  </si>
  <si>
    <t>CHEQUE</t>
  </si>
  <si>
    <t>tranchee et fondation mur</t>
  </si>
  <si>
    <t>transplantation</t>
  </si>
  <si>
    <t>MOH AVANCE MOIS DE OCT</t>
  </si>
  <si>
    <t>CAID PUIT</t>
  </si>
  <si>
    <t xml:space="preserve">CHEQUE </t>
  </si>
  <si>
    <t>fondation mur cloture120M 15,000 DHS</t>
  </si>
  <si>
    <t>Fondation mur 167m</t>
  </si>
  <si>
    <t>0910/2015</t>
  </si>
  <si>
    <t>louh pise 76m</t>
  </si>
  <si>
    <t>tranchee mur 75m</t>
  </si>
  <si>
    <t>ciment  4 tonnes</t>
  </si>
  <si>
    <t>sable 6 voyages</t>
  </si>
  <si>
    <t>gravier5 voyages</t>
  </si>
  <si>
    <t>galet 12 voyages</t>
  </si>
  <si>
    <t>transport ciment 4 voya</t>
  </si>
  <si>
    <t>fer + manche bois</t>
  </si>
  <si>
    <t>geometre</t>
  </si>
  <si>
    <t>ciment 2 tonnes</t>
  </si>
  <si>
    <t>sables</t>
  </si>
  <si>
    <t>gravier</t>
  </si>
  <si>
    <t xml:space="preserve">galet </t>
  </si>
  <si>
    <t>PUIT BAYOT</t>
  </si>
  <si>
    <t xml:space="preserve">CREUSE FONDATION MUR </t>
  </si>
  <si>
    <t>FONDATION MUR</t>
  </si>
  <si>
    <t>LOUH 130M</t>
  </si>
  <si>
    <t>CIMENT FONDTION  2 TONN</t>
  </si>
  <si>
    <t>CAMION SABLE CAILLASSE</t>
  </si>
  <si>
    <t>COUVERCLE PUIT BAYOT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</si>
</sst>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3" fontId="0" fillId="0" borderId="0" xfId="0" applyNumberFormat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0" fillId="3" borderId="1" xfId="0" applyNumberFormat="1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3" fontId="0" fillId="3" borderId="0" xfId="0" applyNumberFormat="1" applyFill="1" applyAlignment="1">
      <alignment horizontal="center" vertical="center" wrapText="1"/>
    </xf>
    <xf numFmtId="3" fontId="0" fillId="4" borderId="1" xfId="0" applyNumberFormat="1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topLeftCell="A20" workbookViewId="0">
      <selection activeCell="I48" sqref="I48"/>
    </sheetView>
  </sheetViews>
  <sheetFormatPr baseColWidth="10" defaultRowHeight="15"/>
  <cols>
    <col min="1" max="1" width="11.42578125" style="1"/>
    <col min="2" max="2" width="26.42578125" style="1" customWidth="1"/>
    <col min="3" max="3" width="11.42578125" style="7"/>
    <col min="4" max="4" width="26.42578125" style="1" customWidth="1"/>
    <col min="5" max="5" width="11.42578125" style="1"/>
    <col min="6" max="6" width="13.85546875" style="5" bestFit="1" customWidth="1"/>
    <col min="7" max="11" width="11.42578125" style="1"/>
    <col min="12" max="12" width="13.85546875" style="1" customWidth="1"/>
    <col min="13" max="16384" width="11.42578125" style="1"/>
  </cols>
  <sheetData>
    <row r="2" spans="2:15">
      <c r="C2" s="6" t="s">
        <v>3</v>
      </c>
      <c r="D2" s="2" t="s">
        <v>2</v>
      </c>
      <c r="E2" s="2" t="s">
        <v>4</v>
      </c>
      <c r="F2" s="4" t="s">
        <v>5</v>
      </c>
    </row>
    <row r="3" spans="2:15">
      <c r="B3" s="3" t="s">
        <v>1</v>
      </c>
      <c r="C3" s="6">
        <v>42146</v>
      </c>
      <c r="D3" s="2">
        <v>6000</v>
      </c>
      <c r="E3" s="2">
        <v>6000</v>
      </c>
      <c r="F3" s="4">
        <f>SUM(D3-E3)</f>
        <v>0</v>
      </c>
    </row>
    <row r="4" spans="2:15" ht="21" customHeight="1">
      <c r="B4" s="3" t="s">
        <v>0</v>
      </c>
      <c r="C4" s="6" t="s">
        <v>6</v>
      </c>
      <c r="D4" s="2">
        <v>1100000</v>
      </c>
      <c r="E4" s="2">
        <v>1100000</v>
      </c>
      <c r="F4" s="4">
        <f t="shared" ref="F4:F46" si="0">SUM(D4-E4)</f>
        <v>0</v>
      </c>
      <c r="L4" s="2"/>
      <c r="M4" s="2" t="s">
        <v>28</v>
      </c>
      <c r="N4" s="2" t="s">
        <v>29</v>
      </c>
      <c r="O4" s="2"/>
    </row>
    <row r="5" spans="2:15" ht="17.25" customHeight="1">
      <c r="B5" s="2" t="s">
        <v>7</v>
      </c>
      <c r="C5" s="6"/>
      <c r="D5" s="2">
        <v>80000</v>
      </c>
      <c r="E5" s="2">
        <v>80000</v>
      </c>
      <c r="F5" s="4">
        <f t="shared" si="0"/>
        <v>0</v>
      </c>
      <c r="L5" s="2" t="s">
        <v>27</v>
      </c>
      <c r="M5" s="2">
        <f>SUM(5*200+5*300+8*150)</f>
        <v>3700</v>
      </c>
      <c r="N5" s="2">
        <f>SUM(1400+70+1470)</f>
        <v>2940</v>
      </c>
      <c r="O5" s="2">
        <f>SUM(M5+N5)</f>
        <v>6640</v>
      </c>
    </row>
    <row r="6" spans="2:15">
      <c r="B6" s="2" t="s">
        <v>12</v>
      </c>
      <c r="C6" s="6"/>
      <c r="D6" s="2">
        <v>7500</v>
      </c>
      <c r="E6" s="2">
        <v>7500</v>
      </c>
      <c r="F6" s="4">
        <f t="shared" si="0"/>
        <v>0</v>
      </c>
    </row>
    <row r="7" spans="2:15">
      <c r="B7" s="2" t="s">
        <v>8</v>
      </c>
      <c r="C7" s="6"/>
      <c r="D7" s="2">
        <v>13500</v>
      </c>
      <c r="E7" s="2">
        <v>13500</v>
      </c>
      <c r="F7" s="4">
        <f t="shared" si="0"/>
        <v>0</v>
      </c>
      <c r="L7" s="2"/>
      <c r="M7" s="2" t="s">
        <v>30</v>
      </c>
      <c r="N7" s="2" t="s">
        <v>31</v>
      </c>
      <c r="O7" s="2"/>
    </row>
    <row r="8" spans="2:15" ht="30">
      <c r="B8" s="2" t="s">
        <v>13</v>
      </c>
      <c r="C8" s="6"/>
      <c r="D8" s="2">
        <v>50000</v>
      </c>
      <c r="E8" s="2">
        <v>50000</v>
      </c>
      <c r="F8" s="4">
        <f t="shared" si="0"/>
        <v>0</v>
      </c>
      <c r="L8" s="2" t="s">
        <v>32</v>
      </c>
      <c r="M8" s="2">
        <v>20</v>
      </c>
      <c r="N8" s="2">
        <v>120</v>
      </c>
      <c r="O8" s="2">
        <f>SUM(M8*N8)</f>
        <v>2400</v>
      </c>
    </row>
    <row r="9" spans="2:15">
      <c r="B9" s="8"/>
      <c r="C9" s="9"/>
      <c r="D9" s="8"/>
      <c r="E9" s="8"/>
      <c r="F9" s="10">
        <f t="shared" si="0"/>
        <v>0</v>
      </c>
    </row>
    <row r="10" spans="2:15">
      <c r="B10" s="2" t="s">
        <v>15</v>
      </c>
      <c r="C10" s="6">
        <v>42181</v>
      </c>
      <c r="D10" s="2">
        <v>3000</v>
      </c>
      <c r="E10" s="2">
        <v>3000</v>
      </c>
      <c r="F10" s="4">
        <f t="shared" si="0"/>
        <v>0</v>
      </c>
      <c r="O10" s="1">
        <f>SUM(O8+O5)</f>
        <v>9040</v>
      </c>
    </row>
    <row r="11" spans="2:15">
      <c r="B11" s="2" t="s">
        <v>16</v>
      </c>
      <c r="C11" s="6">
        <v>42181</v>
      </c>
      <c r="D11" s="2">
        <v>1400</v>
      </c>
      <c r="E11" s="2">
        <v>1400</v>
      </c>
      <c r="F11" s="4">
        <f t="shared" si="0"/>
        <v>0</v>
      </c>
    </row>
    <row r="12" spans="2:15">
      <c r="B12" s="2" t="s">
        <v>9</v>
      </c>
      <c r="C12" s="6">
        <v>42181</v>
      </c>
      <c r="D12" s="2">
        <v>5000</v>
      </c>
      <c r="E12" s="2">
        <v>5000</v>
      </c>
      <c r="F12" s="4">
        <f t="shared" si="0"/>
        <v>0</v>
      </c>
    </row>
    <row r="13" spans="2:15" ht="30">
      <c r="B13" s="2" t="s">
        <v>17</v>
      </c>
      <c r="C13" s="6">
        <v>42181</v>
      </c>
      <c r="D13" s="2">
        <v>1000</v>
      </c>
      <c r="E13" s="2">
        <v>1000</v>
      </c>
      <c r="F13" s="4">
        <f t="shared" si="0"/>
        <v>0</v>
      </c>
    </row>
    <row r="14" spans="2:15">
      <c r="B14" s="2" t="s">
        <v>18</v>
      </c>
      <c r="C14" s="6">
        <v>42181</v>
      </c>
      <c r="D14" s="2">
        <v>9000</v>
      </c>
      <c r="E14" s="2">
        <v>5000</v>
      </c>
      <c r="F14" s="4">
        <f t="shared" si="0"/>
        <v>4000</v>
      </c>
    </row>
    <row r="15" spans="2:15">
      <c r="B15" s="2" t="s">
        <v>11</v>
      </c>
      <c r="C15" s="6">
        <v>42156</v>
      </c>
      <c r="D15" s="2">
        <v>10400</v>
      </c>
      <c r="E15" s="2">
        <v>10400</v>
      </c>
      <c r="F15" s="4">
        <f t="shared" si="0"/>
        <v>0</v>
      </c>
    </row>
    <row r="16" spans="2:15">
      <c r="B16" s="2" t="s">
        <v>10</v>
      </c>
      <c r="C16" s="6">
        <v>42157</v>
      </c>
      <c r="D16" s="2">
        <v>10500</v>
      </c>
      <c r="E16" s="2">
        <v>10500</v>
      </c>
      <c r="F16" s="4">
        <f t="shared" si="0"/>
        <v>0</v>
      </c>
    </row>
    <row r="17" spans="2:7">
      <c r="B17" s="2" t="s">
        <v>14</v>
      </c>
      <c r="C17" s="6">
        <v>42157</v>
      </c>
      <c r="D17" s="2">
        <v>3000</v>
      </c>
      <c r="E17" s="2">
        <v>3000</v>
      </c>
      <c r="F17" s="4">
        <f t="shared" si="0"/>
        <v>0</v>
      </c>
    </row>
    <row r="18" spans="2:7" s="14" customFormat="1">
      <c r="B18" s="11" t="s">
        <v>19</v>
      </c>
      <c r="C18" s="12">
        <v>42193</v>
      </c>
      <c r="D18" s="11">
        <v>9800</v>
      </c>
      <c r="E18" s="11">
        <f>SUM(4000+4000)</f>
        <v>8000</v>
      </c>
      <c r="F18" s="13">
        <f t="shared" si="0"/>
        <v>1800</v>
      </c>
    </row>
    <row r="19" spans="2:7">
      <c r="B19" s="2" t="s">
        <v>20</v>
      </c>
      <c r="C19" s="6">
        <v>42195</v>
      </c>
      <c r="D19" s="2">
        <v>600</v>
      </c>
      <c r="E19" s="2">
        <v>600</v>
      </c>
      <c r="F19" s="4">
        <f t="shared" si="0"/>
        <v>0</v>
      </c>
    </row>
    <row r="20" spans="2:7">
      <c r="B20" s="2" t="s">
        <v>21</v>
      </c>
      <c r="C20" s="6">
        <v>42195</v>
      </c>
      <c r="D20" s="2">
        <v>1000</v>
      </c>
      <c r="E20" s="2">
        <v>1000</v>
      </c>
      <c r="F20" s="4">
        <f t="shared" si="0"/>
        <v>0</v>
      </c>
    </row>
    <row r="21" spans="2:7">
      <c r="B21" s="2" t="s">
        <v>22</v>
      </c>
      <c r="C21" s="6">
        <v>42209</v>
      </c>
      <c r="D21" s="2">
        <v>1000</v>
      </c>
      <c r="E21" s="2">
        <v>1000</v>
      </c>
      <c r="F21" s="4">
        <f t="shared" si="0"/>
        <v>0</v>
      </c>
    </row>
    <row r="22" spans="2:7">
      <c r="B22" s="2" t="s">
        <v>23</v>
      </c>
      <c r="C22" s="6">
        <v>42252</v>
      </c>
      <c r="D22" s="2">
        <v>2000</v>
      </c>
      <c r="E22" s="2">
        <v>2000</v>
      </c>
      <c r="F22" s="4">
        <f t="shared" si="0"/>
        <v>0</v>
      </c>
    </row>
    <row r="23" spans="2:7">
      <c r="B23" s="2" t="s">
        <v>24</v>
      </c>
      <c r="C23" s="6">
        <v>42252</v>
      </c>
      <c r="D23" s="2">
        <v>1800</v>
      </c>
      <c r="E23" s="2">
        <v>1800</v>
      </c>
      <c r="F23" s="4">
        <f t="shared" si="0"/>
        <v>0</v>
      </c>
    </row>
    <row r="24" spans="2:7">
      <c r="B24" s="2" t="s">
        <v>25</v>
      </c>
      <c r="C24" s="6">
        <v>42265</v>
      </c>
      <c r="D24" s="2">
        <v>15000</v>
      </c>
      <c r="E24" s="2">
        <v>7000</v>
      </c>
      <c r="F24" s="4">
        <f t="shared" si="0"/>
        <v>8000</v>
      </c>
    </row>
    <row r="25" spans="2:7">
      <c r="B25" s="2" t="s">
        <v>26</v>
      </c>
      <c r="C25" s="6">
        <v>42265</v>
      </c>
      <c r="D25" s="2">
        <v>5000</v>
      </c>
      <c r="E25" s="2">
        <v>2000</v>
      </c>
      <c r="F25" s="4">
        <f t="shared" si="0"/>
        <v>3000</v>
      </c>
    </row>
    <row r="26" spans="2:7">
      <c r="B26" s="2" t="s">
        <v>33</v>
      </c>
      <c r="C26" s="6">
        <v>42268</v>
      </c>
      <c r="D26" s="2">
        <v>8000</v>
      </c>
      <c r="E26" s="2">
        <v>8000</v>
      </c>
      <c r="F26" s="4">
        <f t="shared" si="0"/>
        <v>0</v>
      </c>
    </row>
    <row r="27" spans="2:7" ht="30">
      <c r="B27" s="2" t="s">
        <v>35</v>
      </c>
      <c r="C27" s="6">
        <v>42279</v>
      </c>
      <c r="D27" s="2">
        <v>140000</v>
      </c>
      <c r="E27" s="2">
        <v>140000</v>
      </c>
      <c r="F27" s="4">
        <f t="shared" si="0"/>
        <v>0</v>
      </c>
      <c r="G27" s="1" t="s">
        <v>36</v>
      </c>
    </row>
    <row r="28" spans="2:7" ht="30">
      <c r="B28" s="11" t="s">
        <v>42</v>
      </c>
      <c r="C28" s="12">
        <v>42268</v>
      </c>
      <c r="D28" s="11">
        <f>SUM(120*15)</f>
        <v>1800</v>
      </c>
      <c r="E28" s="11">
        <v>1800</v>
      </c>
      <c r="F28" s="13">
        <f>SUM(D28-E28)</f>
        <v>0</v>
      </c>
    </row>
    <row r="29" spans="2:7">
      <c r="B29" s="11" t="s">
        <v>54</v>
      </c>
      <c r="C29" s="12">
        <v>42268</v>
      </c>
      <c r="D29" s="11">
        <f>SUM(2*1400)+200</f>
        <v>3000</v>
      </c>
      <c r="E29" s="11">
        <v>3000</v>
      </c>
      <c r="F29" s="13">
        <f>SUM(D29-E29)</f>
        <v>0</v>
      </c>
    </row>
    <row r="30" spans="2:7">
      <c r="B30" s="11" t="s">
        <v>55</v>
      </c>
      <c r="C30" s="12">
        <v>42268</v>
      </c>
      <c r="D30" s="11">
        <f>SUM(5*300)</f>
        <v>1500</v>
      </c>
      <c r="E30" s="11">
        <v>1500</v>
      </c>
      <c r="F30" s="13">
        <f>SUM(D30-E30)</f>
        <v>0</v>
      </c>
    </row>
    <row r="31" spans="2:7">
      <c r="B31" s="11" t="s">
        <v>56</v>
      </c>
      <c r="C31" s="12">
        <v>42268</v>
      </c>
      <c r="D31" s="11">
        <f>SUM(5*200)</f>
        <v>1000</v>
      </c>
      <c r="E31" s="11">
        <v>1000</v>
      </c>
      <c r="F31" s="13">
        <f>SUM(D31-E31)</f>
        <v>0</v>
      </c>
    </row>
    <row r="32" spans="2:7">
      <c r="B32" s="11" t="s">
        <v>57</v>
      </c>
      <c r="C32" s="12">
        <v>42268</v>
      </c>
      <c r="D32" s="11">
        <f>SUM(8*150)</f>
        <v>1200</v>
      </c>
      <c r="E32" s="11">
        <v>1200</v>
      </c>
      <c r="F32" s="13">
        <f>SUM(D32-E32)</f>
        <v>0</v>
      </c>
    </row>
    <row r="33" spans="2:7">
      <c r="B33" s="11" t="s">
        <v>37</v>
      </c>
      <c r="C33" s="12">
        <v>42280</v>
      </c>
      <c r="D33" s="11">
        <f>SUM(495+1110)</f>
        <v>1605</v>
      </c>
      <c r="E33" s="11">
        <v>1605</v>
      </c>
      <c r="F33" s="13">
        <f t="shared" si="0"/>
        <v>0</v>
      </c>
    </row>
    <row r="34" spans="2:7">
      <c r="B34" s="11" t="s">
        <v>38</v>
      </c>
      <c r="C34" s="12">
        <v>42280</v>
      </c>
      <c r="D34" s="11">
        <f>SUM(220+2200)</f>
        <v>2420</v>
      </c>
      <c r="E34" s="11">
        <v>2420</v>
      </c>
      <c r="F34" s="13">
        <f t="shared" si="0"/>
        <v>0</v>
      </c>
    </row>
    <row r="35" spans="2:7">
      <c r="B35" s="11" t="s">
        <v>47</v>
      </c>
      <c r="C35" s="12">
        <v>42286</v>
      </c>
      <c r="D35" s="11">
        <f>SUM(1400*4)</f>
        <v>5600</v>
      </c>
      <c r="E35" s="11">
        <v>5600</v>
      </c>
      <c r="F35" s="13">
        <f>SUM(D35-E35)</f>
        <v>0</v>
      </c>
    </row>
    <row r="36" spans="2:7">
      <c r="B36" s="11" t="s">
        <v>43</v>
      </c>
      <c r="C36" s="12" t="s">
        <v>44</v>
      </c>
      <c r="D36" s="11">
        <f>SUM(167*15)</f>
        <v>2505</v>
      </c>
      <c r="E36" s="11">
        <v>2505</v>
      </c>
      <c r="F36" s="13">
        <f>SUM(D36-E36)</f>
        <v>0</v>
      </c>
    </row>
    <row r="37" spans="2:7">
      <c r="B37" s="11" t="s">
        <v>46</v>
      </c>
      <c r="C37" s="12">
        <v>42286</v>
      </c>
      <c r="D37" s="11">
        <f>SUM(75*2.5)</f>
        <v>187.5</v>
      </c>
      <c r="E37" s="11">
        <v>188</v>
      </c>
      <c r="F37" s="13">
        <v>0</v>
      </c>
    </row>
    <row r="38" spans="2:7">
      <c r="B38" s="11" t="s">
        <v>51</v>
      </c>
      <c r="C38" s="12">
        <v>42286</v>
      </c>
      <c r="D38" s="11">
        <f>SUM(4*100)</f>
        <v>400</v>
      </c>
      <c r="E38" s="11">
        <v>400</v>
      </c>
      <c r="F38" s="13">
        <f t="shared" ref="F38:F43" si="1">SUM(D38-E38)</f>
        <v>0</v>
      </c>
    </row>
    <row r="39" spans="2:7">
      <c r="B39" s="11" t="s">
        <v>49</v>
      </c>
      <c r="C39" s="12">
        <v>42286</v>
      </c>
      <c r="D39" s="11">
        <f>SUM(5*200)</f>
        <v>1000</v>
      </c>
      <c r="E39" s="11">
        <v>1000</v>
      </c>
      <c r="F39" s="13">
        <f t="shared" si="1"/>
        <v>0</v>
      </c>
    </row>
    <row r="40" spans="2:7">
      <c r="B40" s="11" t="s">
        <v>48</v>
      </c>
      <c r="C40" s="12">
        <v>42286</v>
      </c>
      <c r="D40" s="11">
        <f>SUM(6*300)</f>
        <v>1800</v>
      </c>
      <c r="E40" s="11">
        <v>1800</v>
      </c>
      <c r="F40" s="13">
        <f t="shared" si="1"/>
        <v>0</v>
      </c>
    </row>
    <row r="41" spans="2:7">
      <c r="B41" s="11" t="s">
        <v>50</v>
      </c>
      <c r="C41" s="12">
        <v>42286</v>
      </c>
      <c r="D41" s="11">
        <f>SUM(12*150)</f>
        <v>1800</v>
      </c>
      <c r="E41" s="11">
        <v>1800</v>
      </c>
      <c r="F41" s="13">
        <f t="shared" si="1"/>
        <v>0</v>
      </c>
      <c r="G41" s="1">
        <f>SUM(D28:D41)</f>
        <v>25817.5</v>
      </c>
    </row>
    <row r="42" spans="2:7">
      <c r="B42" s="15" t="s">
        <v>45</v>
      </c>
      <c r="C42" s="16">
        <v>42286</v>
      </c>
      <c r="D42" s="15">
        <f>SUM(76/8)*150</f>
        <v>1425</v>
      </c>
      <c r="E42" s="15">
        <v>1425</v>
      </c>
      <c r="F42" s="17">
        <f t="shared" si="1"/>
        <v>0</v>
      </c>
    </row>
    <row r="43" spans="2:7">
      <c r="B43" s="15" t="s">
        <v>34</v>
      </c>
      <c r="C43" s="16">
        <v>42276</v>
      </c>
      <c r="D43" s="15">
        <v>2300</v>
      </c>
      <c r="E43" s="15">
        <v>2300</v>
      </c>
      <c r="F43" s="17">
        <f t="shared" si="1"/>
        <v>0</v>
      </c>
    </row>
    <row r="44" spans="2:7">
      <c r="B44" s="2" t="s">
        <v>39</v>
      </c>
      <c r="C44" s="6">
        <v>42280</v>
      </c>
      <c r="D44" s="2">
        <v>5000</v>
      </c>
      <c r="E44" s="2">
        <v>5000</v>
      </c>
      <c r="F44" s="4">
        <f t="shared" si="0"/>
        <v>0</v>
      </c>
    </row>
    <row r="45" spans="2:7">
      <c r="B45" s="2" t="s">
        <v>40</v>
      </c>
      <c r="C45" s="6">
        <v>42286</v>
      </c>
      <c r="D45" s="2">
        <v>6000</v>
      </c>
      <c r="E45" s="2">
        <v>6000</v>
      </c>
      <c r="F45" s="4">
        <f t="shared" si="0"/>
        <v>0</v>
      </c>
    </row>
    <row r="46" spans="2:7">
      <c r="B46" s="2" t="s">
        <v>58</v>
      </c>
      <c r="C46" s="6">
        <v>42286</v>
      </c>
      <c r="D46" s="2">
        <f>SUM(15000+39340)</f>
        <v>54340</v>
      </c>
      <c r="E46" s="2">
        <v>54340</v>
      </c>
      <c r="F46" s="4">
        <f t="shared" si="0"/>
        <v>0</v>
      </c>
      <c r="G46" s="1" t="s">
        <v>41</v>
      </c>
    </row>
    <row r="47" spans="2:7">
      <c r="B47" s="2" t="s">
        <v>52</v>
      </c>
      <c r="C47" s="6">
        <v>42286</v>
      </c>
      <c r="D47" s="2">
        <v>84</v>
      </c>
      <c r="E47" s="2">
        <v>84</v>
      </c>
      <c r="F47" s="4">
        <f>SUM(D47-E47)</f>
        <v>0</v>
      </c>
    </row>
    <row r="48" spans="2:7">
      <c r="B48" s="2" t="s">
        <v>53</v>
      </c>
      <c r="C48" s="6">
        <v>42286</v>
      </c>
      <c r="D48" s="2">
        <v>1200</v>
      </c>
      <c r="E48" s="2">
        <v>1200</v>
      </c>
      <c r="F48" s="4">
        <v>0</v>
      </c>
    </row>
    <row r="49" spans="2:8">
      <c r="B49" s="2" t="s">
        <v>59</v>
      </c>
      <c r="C49" s="6">
        <v>42300</v>
      </c>
      <c r="D49" s="2">
        <v>640</v>
      </c>
      <c r="E49" s="2">
        <v>640</v>
      </c>
      <c r="F49" s="4">
        <f>SUM(D49-E49)</f>
        <v>0</v>
      </c>
    </row>
    <row r="50" spans="2:8">
      <c r="B50" s="2" t="s">
        <v>60</v>
      </c>
      <c r="C50" s="6">
        <v>42300</v>
      </c>
      <c r="D50" s="2">
        <f>SUM(105*15)</f>
        <v>1575</v>
      </c>
      <c r="E50" s="2">
        <v>1575</v>
      </c>
      <c r="F50" s="4">
        <f t="shared" ref="F50:F56" si="2">SUM(D50-E50)</f>
        <v>0</v>
      </c>
    </row>
    <row r="51" spans="2:8">
      <c r="B51" s="2" t="s">
        <v>61</v>
      </c>
      <c r="C51" s="6">
        <v>42300</v>
      </c>
      <c r="D51" s="2">
        <f>SUM((130/8)*150)</f>
        <v>2437.5</v>
      </c>
      <c r="E51" s="2">
        <v>2438</v>
      </c>
      <c r="F51" s="4">
        <v>0</v>
      </c>
    </row>
    <row r="52" spans="2:8">
      <c r="B52" s="2" t="s">
        <v>62</v>
      </c>
      <c r="C52" s="6">
        <v>42303</v>
      </c>
      <c r="D52" s="2">
        <v>3000</v>
      </c>
      <c r="E52" s="2">
        <v>3000</v>
      </c>
      <c r="F52" s="4">
        <f t="shared" si="2"/>
        <v>0</v>
      </c>
    </row>
    <row r="53" spans="2:8">
      <c r="B53" s="2" t="s">
        <v>63</v>
      </c>
      <c r="C53" s="6">
        <v>42303</v>
      </c>
      <c r="D53" s="2">
        <v>1600</v>
      </c>
      <c r="E53" s="2">
        <v>1600</v>
      </c>
      <c r="F53" s="4">
        <f t="shared" si="2"/>
        <v>0</v>
      </c>
    </row>
    <row r="54" spans="2:8">
      <c r="B54" s="2" t="s">
        <v>64</v>
      </c>
      <c r="C54" s="6"/>
      <c r="D54" s="2">
        <v>150</v>
      </c>
      <c r="E54" s="2">
        <v>150</v>
      </c>
      <c r="F54" s="4">
        <f t="shared" si="2"/>
        <v>0</v>
      </c>
      <c r="H54" s="1">
        <f>SUM(F52+F53+F54)</f>
        <v>0</v>
      </c>
    </row>
    <row r="55" spans="2:8">
      <c r="B55" s="2"/>
      <c r="C55" s="6"/>
      <c r="D55" s="2"/>
      <c r="E55" s="2"/>
      <c r="F55" s="4">
        <f t="shared" si="2"/>
        <v>0</v>
      </c>
    </row>
    <row r="56" spans="2:8">
      <c r="B56" s="2"/>
      <c r="C56" s="6"/>
      <c r="D56" s="2"/>
      <c r="E56" s="2"/>
      <c r="F56" s="4">
        <f t="shared" si="2"/>
        <v>0</v>
      </c>
    </row>
    <row r="57" spans="2:8">
      <c r="B57" s="2"/>
      <c r="C57" s="6"/>
      <c r="D57" s="2">
        <f>SUM(D3:D46)</f>
        <v>1579382.5</v>
      </c>
      <c r="E57" s="2">
        <f>SUM(E3:E54)</f>
        <v>1573270</v>
      </c>
      <c r="F57" s="4">
        <f>SUM(D57-E57)</f>
        <v>6112.5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2015-10-26T18:22:08Z</dcterms:modified>
</cp:coreProperties>
</file>